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nflowergroupde-my.sharepoint.com/personal/eva_wohlmann_pro-salina_de/Documents/Hol Com/Akquise/IT Bereich/"/>
    </mc:Choice>
  </mc:AlternateContent>
  <xr:revisionPtr revIDLastSave="0" documentId="8_{0B7005F3-70FE-4D23-9829-10418E560BB8}" xr6:coauthVersionLast="47" xr6:coauthVersionMax="47" xr10:uidLastSave="{00000000-0000-0000-0000-000000000000}"/>
  <bookViews>
    <workbookView xWindow="30090" yWindow="1215" windowWidth="26745" windowHeight="13800" tabRatio="500" activeTab="3" xr2:uid="{00000000-000D-0000-FFFF-FFFF00000000}"/>
  </bookViews>
  <sheets>
    <sheet name="Quick Check" sheetId="1" r:id="rId1"/>
    <sheet name="Detaillierte Kalkulation" sheetId="2" r:id="rId2"/>
    <sheet name="Portfolio-Analyse" sheetId="3" r:id="rId3"/>
    <sheet name="Handlungsempfehlunge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3" i="2" l="1"/>
  <c r="C11" i="2"/>
  <c r="C20" i="1"/>
  <c r="F20" i="3"/>
  <c r="G20" i="3" s="1"/>
  <c r="G19" i="3"/>
  <c r="F19" i="3"/>
  <c r="F18" i="3"/>
  <c r="G18" i="3" s="1"/>
  <c r="F17" i="3"/>
  <c r="G17" i="3" s="1"/>
  <c r="F16" i="3"/>
  <c r="G16" i="3" s="1"/>
  <c r="F15" i="3"/>
  <c r="G15" i="3" s="1"/>
  <c r="F14" i="3"/>
  <c r="G14" i="3" s="1"/>
  <c r="G13" i="3"/>
  <c r="F13" i="3"/>
  <c r="F12" i="3"/>
  <c r="G12" i="3" s="1"/>
  <c r="F10" i="3"/>
  <c r="G10" i="3" s="1"/>
  <c r="F9" i="3"/>
  <c r="G9" i="3" s="1"/>
  <c r="F8" i="3"/>
  <c r="G8" i="3" s="1"/>
  <c r="G7" i="3"/>
  <c r="F7" i="3"/>
  <c r="F6" i="3"/>
  <c r="G6" i="3" s="1"/>
  <c r="C60" i="2"/>
  <c r="C48" i="2"/>
  <c r="C47" i="2"/>
  <c r="C35" i="2"/>
  <c r="C36" i="2" s="1"/>
  <c r="C57" i="2" s="1"/>
  <c r="C24" i="2"/>
  <c r="C25" i="2" s="1"/>
  <c r="C56" i="2" s="1"/>
  <c r="C10" i="2"/>
  <c r="C5" i="2"/>
  <c r="C13" i="2" s="1"/>
  <c r="E11" i="1"/>
  <c r="E10" i="1"/>
  <c r="E9" i="1"/>
  <c r="E12" i="1" s="1"/>
  <c r="C38" i="4" s="1"/>
  <c r="E8" i="1"/>
  <c r="C39" i="4" s="1"/>
  <c r="D25" i="3" l="1"/>
  <c r="D24" i="3"/>
  <c r="D26" i="3"/>
  <c r="C40" i="4"/>
  <c r="C55" i="2"/>
  <c r="C59" i="2" s="1"/>
  <c r="C66" i="2" s="1"/>
  <c r="C64" i="2"/>
  <c r="E13" i="1"/>
  <c r="C6" i="4" s="1"/>
  <c r="E14" i="1"/>
  <c r="C7" i="4" s="1"/>
  <c r="C24" i="1" l="1"/>
  <c r="C25" i="1"/>
  <c r="A18" i="1"/>
  <c r="A10" i="4"/>
  <c r="C22" i="1"/>
</calcChain>
</file>

<file path=xl/sharedStrings.xml><?xml version="1.0" encoding="utf-8"?>
<sst xmlns="http://schemas.openxmlformats.org/spreadsheetml/2006/main" count="122" uniqueCount="115">
  <si>
    <t>MARGIN-LEAKAGE RECHNER</t>
  </si>
  <si>
    <t>Quick Check - Finden Sie in 2 Minuten heraus, ob Ihr Kunde profitabel ist</t>
  </si>
  <si>
    <t>Anleitung: Füllen Sie die BLAUEN Felder aus. Das Ergebnis erscheint automatisch unten.</t>
  </si>
  <si>
    <t>IHRE EINGABEN:</t>
  </si>
  <si>
    <t>Monatlicher Umsatz mit diesem Kunden:</t>
  </si>
  <si>
    <t>€</t>
  </si>
  <si>
    <t>Techniker-Stunden pro Monat für diesen Kunden:</t>
  </si>
  <si>
    <t>Stunden</t>
  </si>
  <si>
    <t>Durchschnittlicher Brutto-Stundenlohn Ihrer Techniker:</t>
  </si>
  <si>
    <t>€/h</t>
  </si>
  <si>
    <t>Monatliche Tool-Kosten gesamt (RMM, PSA, Backup etc.):</t>
  </si>
  <si>
    <t>Anzahl betreuter Kunden gesamt:</t>
  </si>
  <si>
    <t>Kunden</t>
  </si>
  <si>
    <t>Ungeplante Support-Tickets pro Monat (Durchschnitt):</t>
  </si>
  <si>
    <t>Tickets</t>
  </si>
  <si>
    <t>IHR ERGEBNIS:</t>
  </si>
  <si>
    <t>Tatsächliche Marge:</t>
  </si>
  <si>
    <t>Ziel-Marge (50%):</t>
  </si>
  <si>
    <t>Abweichung vom Ziel:</t>
  </si>
  <si>
    <t>Monatlicher Gewinn/Verlust:</t>
  </si>
  <si>
    <t>Hochgerechnet auf 12 Monate:</t>
  </si>
  <si>
    <t>💡 Für detaillierte Analyse wechseln Sie zum Tab "Detaillierte Kalkulation"</t>
  </si>
  <si>
    <t>Holistic Communication | holistic-communication.com</t>
  </si>
  <si>
    <t>DETAILLIERTE VOLLKOSTENRECHNUNG</t>
  </si>
  <si>
    <t>A) DIREKTE TECHNIKERKOSTEN</t>
  </si>
  <si>
    <t>Brutto-Gehalt Techniker (Monat):</t>
  </si>
  <si>
    <t>Arbeitgeberanteile (ca. 20%):</t>
  </si>
  <si>
    <t>Fortbildung/Zertifizierungen (Monat):</t>
  </si>
  <si>
    <t>Urlaubstage pro Jahr:</t>
  </si>
  <si>
    <t>Krankheitstage pro Jahr (Durchschnitt):</t>
  </si>
  <si>
    <t>Produktive Arbeitstage pro Jahr:</t>
  </si>
  <si>
    <t>Produktive Stunden pro Jahr (8h/Tag):</t>
  </si>
  <si>
    <t>ECHTER STUNDENSATZ (Tech Cost Burdened):</t>
  </si>
  <si>
    <t>B) TOOL-STACK-KOSTEN (MONATLICH)</t>
  </si>
  <si>
    <t>RMM-Software (z.B. Atera, NinjaOne):</t>
  </si>
  <si>
    <t>PSA-Software (Ticketing, Zeiterfassung):</t>
  </si>
  <si>
    <t>Backup-Lösung:</t>
  </si>
  <si>
    <t>Security-Stack (Antivirus, EDR):</t>
  </si>
  <si>
    <t>Sonstige Lizenzen:</t>
  </si>
  <si>
    <t>Anzahl betreuter Endpunkte gesamt:</t>
  </si>
  <si>
    <t>Gesamte Tool-Kosten pro Monat:</t>
  </si>
  <si>
    <t>Kosten pro Endpunkt:</t>
  </si>
  <si>
    <t>C) OVERHEAD-KOSTEN (MONATLICH)</t>
  </si>
  <si>
    <t>Büromiete:</t>
  </si>
  <si>
    <t>Verwaltung/Buchhaltung:</t>
  </si>
  <si>
    <t>Marketing/Akquise:</t>
  </si>
  <si>
    <t>Versicherungen:</t>
  </si>
  <si>
    <t>Anzahl aktiver Kunden:</t>
  </si>
  <si>
    <t>Gesamter Overhead pro Monat:</t>
  </si>
  <si>
    <t>Overhead pro Kunde:</t>
  </si>
  <si>
    <t>D) VERSTECKTE ZEITFRESSER (FÜR DIESEN KUNDEN)</t>
  </si>
  <si>
    <t>Geplante Techniker-Stunden pro Monat:</t>
  </si>
  <si>
    <t>Durchschnittliche Zeit pro Ticket (Minuten):</t>
  </si>
  <si>
    <t>Anzahl Tickets pro Monat:</t>
  </si>
  <si>
    <t>Dokumentationsaufwand (Stunden/Monat):</t>
  </si>
  <si>
    <t>Kundenkommunikation (Stunden/Monat):</t>
  </si>
  <si>
    <t>Endpunkte dieses Kunden:</t>
  </si>
  <si>
    <t>Unsichtbare Stunden (Tickets + Doku + Kommunikation):</t>
  </si>
  <si>
    <t>GESAMTE ARBEITSSTUNDEN PRO MONAT:</t>
  </si>
  <si>
    <t>VOLLKOSTENRECHNUNG PRO KUNDE</t>
  </si>
  <si>
    <t>Technikerkosten (Stunden × echter Stundensatz):</t>
  </si>
  <si>
    <t>Tool-Kosten (Endpunkte × Kosten pro Endpunkt):</t>
  </si>
  <si>
    <t>Overhead-Anteil:</t>
  </si>
  <si>
    <t>ECHTE KOSTEN PRO MONAT:</t>
  </si>
  <si>
    <t>Ihr Umsatz pro Monat:</t>
  </si>
  <si>
    <t>══════════════════════════════════════════════════</t>
  </si>
  <si>
    <t>GEWINN/VERLUST PRO MONAT:</t>
  </si>
  <si>
    <t>HOCHGERECHNET AUF 12 MONATE:</t>
  </si>
  <si>
    <t>KUNDEN-PORTFOLIO-ANALYSE</t>
  </si>
  <si>
    <t>Tragen Sie hier Ihre Kunden ein, um zu sehen, welche profitabel sind und welche nicht.</t>
  </si>
  <si>
    <t>Kunde</t>
  </si>
  <si>
    <t>Monatsumsatz</t>
  </si>
  <si>
    <t>Techniker-h</t>
  </si>
  <si>
    <t>Tool-Kosten</t>
  </si>
  <si>
    <t>Marge %</t>
  </si>
  <si>
    <t>Status</t>
  </si>
  <si>
    <t>Kunde A</t>
  </si>
  <si>
    <t>Kunde B</t>
  </si>
  <si>
    <t>Kunde C</t>
  </si>
  <si>
    <t>Kunde D</t>
  </si>
  <si>
    <t>Kunde E</t>
  </si>
  <si>
    <t>ZUSAMMENFASSUNG:</t>
  </si>
  <si>
    <t>Anzahl profitabler Kunden (&gt;50% Marge):</t>
  </si>
  <si>
    <t>Anzahl Grenzfälle (30-50% Marge):</t>
  </si>
  <si>
    <t>Anzahl Verlustbringer (&lt;30% Marge):</t>
  </si>
  <si>
    <t>HANDLUNGSEMPFEHLUNGEN</t>
  </si>
  <si>
    <t>Basierend auf Ihrer Analyse im Tab "Quick Check":</t>
  </si>
  <si>
    <t>IHRE SITUATION:</t>
  </si>
  <si>
    <t>Aktuelle Marge:</t>
  </si>
  <si>
    <t>Monatlicher Verlust/Gewinn:</t>
  </si>
  <si>
    <t>STATUS:</t>
  </si>
  <si>
    <t>⚠️ WENN MARGE &lt; 30% (KRITISCH):</t>
  </si>
  <si>
    <t>☐ Preisanpassung prüfen - Neue Kalkulation erstellen</t>
  </si>
  <si>
    <t>☐ Leistungsumfang reduzieren - SLA neu verhandeln</t>
  </si>
  <si>
    <t>☐ Automatisierung: Welche Tickets wiederholen sich?</t>
  </si>
  <si>
    <t>☐ Ineffiziente Prozesse identifizieren und eliminieren</t>
  </si>
  <si>
    <t>☐ Ausstiegsszenario kalkulieren (wenn keine Verbesserung möglich)</t>
  </si>
  <si>
    <t>⚠️ WENN MARGE 30-50% (OPTIMIERUNGSPOTENZIAL):</t>
  </si>
  <si>
    <t>☐ Effizienz steigern: Standard-Skripte für häufige Tasks erstellen</t>
  </si>
  <si>
    <t>☐ Upselling prüfen: Welche Services fehlen noch beim Kunden?</t>
  </si>
  <si>
    <t>☐ Tool-Stack optimieren: Zahlen Sie für ungenutzte Lizenzen?</t>
  </si>
  <si>
    <t>☐ Dokumentation verbessern, um Bearbeitungszeit zu reduzieren</t>
  </si>
  <si>
    <t>☐ Ticket-Kategorisierung: Welche Themen kosten am meisten Zeit?</t>
  </si>
  <si>
    <t>✅ WENN MARGE &gt; 50% (PROFITABEL):</t>
  </si>
  <si>
    <t>☐ Was macht diesen Kunden profitabel? (Dokumentieren!)</t>
  </si>
  <si>
    <t>☐ Ähnliche Kunden akquirieren (Ideal Customer Profile erstellen)</t>
  </si>
  <si>
    <t>☐ Als Referenz für neue Angebote nutzen</t>
  </si>
  <si>
    <t>☐ Upselling-Potenzial prüfen: Weitere Services anbieten</t>
  </si>
  <si>
    <t>☐ Dieses Modell auf andere Kunden übertragen</t>
  </si>
  <si>
    <t>EMPFOHLENER MINDESTPREIS:</t>
  </si>
  <si>
    <t>Basierend auf Ihren Kosten sollten Sie mindestens verlangen:</t>
  </si>
  <si>
    <t>Für 50% Marge benötigt:</t>
  </si>
  <si>
    <t>Ihr aktueller Preis:</t>
  </si>
  <si>
    <t>Preisdifferenz:</t>
  </si>
  <si>
    <t>💡 Nächster Schritt: Erstellen Sie einen konkreten Aktionsplan und priorisieren Sie die Maßnahmen.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</si>
</sst>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"/>
    <numFmt numFmtId="165" formatCode="0.0%"/>
    <numFmt numFmtId="166" formatCode="#,##0&quot; €&quot;;[Red]\-#,##0&quot; €&quot;"/>
    <numFmt numFmtId="167" formatCode="#,##0.00&quot; €&quot;"/>
    <numFmt numFmtId="168" formatCode="#,##0.0"/>
  </numFmts>
  <fonts count="24" x14ac:knownFonts="1">
    <font>
      <sz val="11"/>
      <color theme="1"/>
      <name val="Calibri"/>
      <family val="2"/>
      <charset val="1"/>
    </font>
    <font>
      <b/>
      <sz val="12"/>
      <color rgb="FFFFFFFF"/>
      <name val="Cambria"/>
      <charset val="1"/>
    </font>
    <font>
      <b/>
      <sz val="10"/>
      <color rgb="FF0000FF"/>
      <name val="Cambria"/>
      <charset val="1"/>
    </font>
    <font>
      <b/>
      <sz val="11"/>
      <color rgb="FFFFFFFF"/>
      <name val="Cambria"/>
      <charset val="1"/>
    </font>
    <font>
      <b/>
      <sz val="14"/>
      <color rgb="FFFFFFFF"/>
      <name val="Cambria"/>
      <charset val="1"/>
    </font>
    <font>
      <b/>
      <sz val="11"/>
      <color rgb="FF000000"/>
      <name val="Cambria"/>
      <charset val="1"/>
    </font>
    <font>
      <b/>
      <sz val="11"/>
      <color rgb="FFFF0000"/>
      <name val="Cambria"/>
      <charset val="1"/>
    </font>
    <font>
      <sz val="11"/>
      <color rgb="FFFF0000"/>
      <name val="Calibri"/>
      <family val="2"/>
      <charset val="1"/>
    </font>
    <font>
      <i/>
      <sz val="11"/>
      <color rgb="FF3C3C3B"/>
      <name val="Cambria"/>
      <family val="1"/>
    </font>
    <font>
      <sz val="11"/>
      <color rgb="FF3C3C3B"/>
      <name val="Calibri"/>
      <family val="2"/>
      <charset val="1"/>
    </font>
    <font>
      <b/>
      <sz val="12"/>
      <color rgb="FF3C3C3B"/>
      <name val="Cambria"/>
      <family val="1"/>
    </font>
    <font>
      <sz val="10"/>
      <color rgb="FF3C3C3B"/>
      <name val="Cambria"/>
      <family val="1"/>
    </font>
    <font>
      <b/>
      <sz val="11"/>
      <color rgb="FF3C3C3B"/>
      <name val="Cambria"/>
      <family val="1"/>
    </font>
    <font>
      <b/>
      <sz val="14"/>
      <color rgb="FF3C3C3B"/>
      <name val="Cambria"/>
      <family val="1"/>
    </font>
    <font>
      <b/>
      <sz val="13"/>
      <color rgb="FF3C3C3B"/>
      <name val="Cambria"/>
      <family val="1"/>
    </font>
    <font>
      <sz val="11"/>
      <color rgb="FF3C3C3B"/>
      <name val="Cambria"/>
      <family val="1"/>
    </font>
    <font>
      <b/>
      <sz val="16"/>
      <color rgb="FFE9BB70"/>
      <name val="Kumbh Sans"/>
    </font>
    <font>
      <sz val="14"/>
      <color rgb="FFE9BB70"/>
      <name val="Kumbh Sans"/>
    </font>
    <font>
      <sz val="12"/>
      <color rgb="FFE9BB70"/>
      <name val="Kumbh Sans"/>
    </font>
    <font>
      <b/>
      <sz val="10"/>
      <color rgb="FF3C3C3B"/>
      <name val="Cambria"/>
      <family val="1"/>
    </font>
    <font>
      <b/>
      <sz val="11"/>
      <color rgb="FF0070C0"/>
      <name val="Cambria"/>
      <family val="1"/>
    </font>
    <font>
      <b/>
      <sz val="10"/>
      <color rgb="FF0070C0"/>
      <name val="Cambria"/>
      <family val="1"/>
    </font>
    <font>
      <b/>
      <i/>
      <sz val="10"/>
      <color rgb="FFD4A351"/>
      <name val="Cambria"/>
      <family val="1"/>
    </font>
    <font>
      <b/>
      <sz val="10"/>
      <color rgb="FFFFFFFF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E6F2FF"/>
        <bgColor rgb="FFE6F9E6"/>
      </patternFill>
    </fill>
    <fill>
      <patternFill patternType="solid">
        <fgColor rgb="FFFFFF00"/>
        <bgColor rgb="FFFFFF00"/>
      </patternFill>
    </fill>
    <fill>
      <patternFill patternType="solid">
        <fgColor rgb="FFFFE6E6"/>
        <bgColor rgb="FFE6F2FF"/>
      </patternFill>
    </fill>
    <fill>
      <patternFill patternType="solid">
        <fgColor rgb="FF4472C4"/>
        <bgColor rgb="FF666699"/>
      </patternFill>
    </fill>
    <fill>
      <patternFill patternType="solid">
        <fgColor rgb="FF00800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E6F9E6"/>
        <bgColor rgb="FFE6F2FF"/>
      </patternFill>
    </fill>
    <fill>
      <patternFill patternType="solid">
        <fgColor rgb="FF3C3C3B"/>
        <bgColor rgb="FF003366"/>
      </patternFill>
    </fill>
    <fill>
      <patternFill patternType="solid">
        <fgColor rgb="FF3C3C3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7" fillId="0" borderId="0" xfId="0" applyFont="1"/>
    <xf numFmtId="0" fontId="9" fillId="0" borderId="0" xfId="0" applyFont="1"/>
    <xf numFmtId="0" fontId="16" fillId="9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9" fillId="11" borderId="0" xfId="0" applyFont="1" applyFill="1"/>
    <xf numFmtId="0" fontId="22" fillId="11" borderId="0" xfId="0" applyFont="1" applyFill="1"/>
    <xf numFmtId="0" fontId="0" fillId="11" borderId="0" xfId="0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9" fillId="11" borderId="0" xfId="0" applyFont="1" applyFill="1" applyProtection="1">
      <protection locked="0"/>
    </xf>
    <xf numFmtId="0" fontId="16" fillId="9" borderId="0" xfId="0" applyFont="1" applyFill="1" applyAlignment="1" applyProtection="1">
      <alignment horizontal="center" vertical="center"/>
    </xf>
    <xf numFmtId="0" fontId="0" fillId="0" borderId="0" xfId="0" applyProtection="1"/>
    <xf numFmtId="0" fontId="8" fillId="11" borderId="0" xfId="0" applyFont="1" applyFill="1" applyAlignment="1" applyProtection="1">
      <alignment horizontal="center"/>
    </xf>
    <xf numFmtId="0" fontId="8" fillId="0" borderId="0" xfId="0" applyFont="1" applyAlignment="1" applyProtection="1"/>
    <xf numFmtId="0" fontId="9" fillId="0" borderId="0" xfId="0" applyFont="1" applyProtection="1"/>
    <xf numFmtId="0" fontId="9" fillId="11" borderId="0" xfId="0" applyFont="1" applyFill="1" applyProtection="1"/>
    <xf numFmtId="0" fontId="22" fillId="11" borderId="0" xfId="0" applyFont="1" applyFill="1" applyProtection="1"/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164" fontId="20" fillId="2" borderId="1" xfId="0" applyNumberFormat="1" applyFont="1" applyFill="1" applyBorder="1" applyAlignment="1" applyProtection="1">
      <alignment horizontal="right"/>
      <protection locked="0"/>
    </xf>
    <xf numFmtId="164" fontId="9" fillId="0" borderId="0" xfId="0" applyNumberFormat="1" applyFont="1" applyProtection="1">
      <protection locked="0"/>
    </xf>
    <xf numFmtId="3" fontId="20" fillId="2" borderId="1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65" fontId="10" fillId="3" borderId="1" xfId="0" applyNumberFormat="1" applyFont="1" applyFill="1" applyBorder="1" applyProtection="1">
      <protection locked="0"/>
    </xf>
    <xf numFmtId="165" fontId="15" fillId="0" borderId="0" xfId="0" applyNumberFormat="1" applyFont="1" applyProtection="1">
      <protection locked="0"/>
    </xf>
    <xf numFmtId="165" fontId="12" fillId="0" borderId="0" xfId="0" applyNumberFormat="1" applyFont="1" applyProtection="1">
      <protection locked="0"/>
    </xf>
    <xf numFmtId="166" fontId="10" fillId="0" borderId="1" xfId="0" applyNumberFormat="1" applyFont="1" applyBorder="1" applyProtection="1">
      <protection locked="0"/>
    </xf>
    <xf numFmtId="166" fontId="14" fillId="4" borderId="1" xfId="0" applyNumberFormat="1" applyFont="1" applyFill="1" applyBorder="1" applyProtection="1">
      <protection locked="0"/>
    </xf>
    <xf numFmtId="0" fontId="1" fillId="5" borderId="0" xfId="0" applyFont="1" applyFill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19" fillId="0" borderId="0" xfId="0" applyNumberFormat="1" applyFont="1" applyProtection="1">
      <protection locked="0"/>
    </xf>
    <xf numFmtId="3" fontId="19" fillId="0" borderId="0" xfId="0" applyNumberFormat="1" applyFont="1" applyProtection="1">
      <protection locked="0"/>
    </xf>
    <xf numFmtId="167" fontId="3" fillId="6" borderId="1" xfId="0" applyNumberFormat="1" applyFont="1" applyFill="1" applyBorder="1" applyProtection="1">
      <protection locked="0"/>
    </xf>
    <xf numFmtId="164" fontId="19" fillId="0" borderId="0" xfId="0" applyNumberFormat="1" applyFont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168" fontId="21" fillId="2" borderId="1" xfId="0" applyNumberFormat="1" applyFont="1" applyFill="1" applyBorder="1" applyProtection="1">
      <protection locked="0"/>
    </xf>
    <xf numFmtId="168" fontId="19" fillId="0" borderId="0" xfId="0" applyNumberFormat="1" applyFont="1" applyProtection="1">
      <protection locked="0"/>
    </xf>
    <xf numFmtId="168" fontId="3" fillId="6" borderId="1" xfId="0" applyNumberFormat="1" applyFont="1" applyFill="1" applyBorder="1" applyProtection="1"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164" fontId="21" fillId="2" borderId="1" xfId="0" applyNumberFormat="1" applyFont="1" applyFill="1" applyBorder="1" applyProtection="1">
      <protection locked="0"/>
    </xf>
    <xf numFmtId="164" fontId="10" fillId="3" borderId="1" xfId="0" applyNumberFormat="1" applyFont="1" applyFill="1" applyBorder="1" applyProtection="1">
      <protection locked="0"/>
    </xf>
    <xf numFmtId="164" fontId="10" fillId="0" borderId="1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6" fontId="4" fillId="7" borderId="1" xfId="0" applyNumberFormat="1" applyFont="1" applyFill="1" applyBorder="1" applyProtection="1">
      <protection locked="0"/>
    </xf>
    <xf numFmtId="165" fontId="10" fillId="0" borderId="0" xfId="0" applyNumberFormat="1" applyFont="1" applyProtection="1">
      <protection locked="0"/>
    </xf>
    <xf numFmtId="0" fontId="0" fillId="11" borderId="0" xfId="0" applyFill="1" applyProtection="1"/>
    <xf numFmtId="0" fontId="18" fillId="10" borderId="0" xfId="0" applyFont="1" applyFill="1" applyAlignment="1" applyProtection="1">
      <alignment horizontal="center" vertical="center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Protection="1">
      <protection locked="0"/>
    </xf>
    <xf numFmtId="164" fontId="21" fillId="2" borderId="0" xfId="0" applyNumberFormat="1" applyFont="1" applyFill="1" applyProtection="1">
      <protection locked="0"/>
    </xf>
    <xf numFmtId="168" fontId="21" fillId="2" borderId="0" xfId="0" applyNumberFormat="1" applyFont="1" applyFill="1" applyProtection="1">
      <protection locked="0"/>
    </xf>
    <xf numFmtId="3" fontId="21" fillId="2" borderId="0" xfId="0" applyNumberFormat="1" applyFont="1" applyFill="1" applyProtection="1">
      <protection locked="0"/>
    </xf>
    <xf numFmtId="165" fontId="19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0" fillId="0" borderId="1" xfId="0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8" fontId="0" fillId="2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65" fontId="0" fillId="0" borderId="1" xfId="0" applyNumberFormat="1" applyBorder="1" applyProtection="1">
      <protection locked="0"/>
    </xf>
    <xf numFmtId="0" fontId="12" fillId="8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12" fillId="4" borderId="0" xfId="0" applyFont="1" applyFill="1" applyProtection="1">
      <protection locked="0"/>
    </xf>
    <xf numFmtId="165" fontId="12" fillId="3" borderId="0" xfId="0" applyNumberFormat="1" applyFont="1" applyFill="1" applyProtection="1">
      <protection locked="0"/>
    </xf>
    <xf numFmtId="166" fontId="12" fillId="0" borderId="0" xfId="0" applyNumberFormat="1" applyFont="1" applyProtection="1">
      <protection locked="0"/>
    </xf>
    <xf numFmtId="0" fontId="3" fillId="7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3" fillId="6" borderId="0" xfId="0" applyFont="1" applyFill="1" applyProtection="1">
      <protection locked="0"/>
    </xf>
    <xf numFmtId="0" fontId="18" fillId="9" borderId="0" xfId="0" applyFont="1" applyFill="1" applyAlignment="1" applyProtection="1">
      <alignment horizontal="center" vertical="center"/>
      <protection locked="0"/>
    </xf>
    <xf numFmtId="164" fontId="15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F9E6"/>
      <rgbColor rgb="FFE6F2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E6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67E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A351"/>
      <color rgb="FF3C3C3B"/>
      <color rgb="FFE9BB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66675</xdr:rowOff>
    </xdr:from>
    <xdr:to>
      <xdr:col>8</xdr:col>
      <xdr:colOff>400050</xdr:colOff>
      <xdr:row>0</xdr:row>
      <xdr:rowOff>557022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3E09DB0-04A6-1C3C-53A7-2C9F3C9D1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66675"/>
          <a:ext cx="1990725" cy="4903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66675</xdr:rowOff>
    </xdr:from>
    <xdr:to>
      <xdr:col>7</xdr:col>
      <xdr:colOff>19050</xdr:colOff>
      <xdr:row>0</xdr:row>
      <xdr:rowOff>557022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A399C49-DBC7-464A-BABF-8DAA2782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66675"/>
          <a:ext cx="1990725" cy="4903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0</xdr:row>
      <xdr:rowOff>76200</xdr:rowOff>
    </xdr:from>
    <xdr:to>
      <xdr:col>10</xdr:col>
      <xdr:colOff>304800</xdr:colOff>
      <xdr:row>0</xdr:row>
      <xdr:rowOff>566547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0043CA-65F0-4EAF-9583-3CD2546C2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76200"/>
          <a:ext cx="1990725" cy="4903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38100</xdr:rowOff>
    </xdr:from>
    <xdr:to>
      <xdr:col>6</xdr:col>
      <xdr:colOff>295275</xdr:colOff>
      <xdr:row>0</xdr:row>
      <xdr:rowOff>528447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B8D872D-DE1F-4110-A05B-2071CF6C2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38100"/>
          <a:ext cx="1990725" cy="490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zoomScaleNormal="100" workbookViewId="0">
      <selection activeCell="H16" sqref="H16"/>
    </sheetView>
  </sheetViews>
  <sheetFormatPr baseColWidth="10" defaultColWidth="8.7109375" defaultRowHeight="15" x14ac:dyDescent="0.25"/>
  <cols>
    <col min="1" max="1" width="45" customWidth="1"/>
    <col min="2" max="2" width="5.42578125" style="1" customWidth="1"/>
    <col min="3" max="3" width="15" customWidth="1"/>
    <col min="4" max="4" width="10" customWidth="1"/>
    <col min="5" max="5" width="13.28515625" hidden="1" customWidth="1"/>
    <col min="6" max="6" width="7.85546875" customWidth="1"/>
  </cols>
  <sheetData>
    <row r="1" spans="1:9" ht="50.25" customHeight="1" x14ac:dyDescent="0.25">
      <c r="A1" s="11" t="s">
        <v>0</v>
      </c>
      <c r="B1" s="11"/>
      <c r="C1" s="11"/>
      <c r="D1" s="11"/>
      <c r="E1" s="12"/>
      <c r="F1" s="12"/>
      <c r="G1" s="12"/>
      <c r="H1" s="12"/>
      <c r="I1" s="12"/>
    </row>
    <row r="2" spans="1:9" ht="19.5" customHeight="1" x14ac:dyDescent="0.25">
      <c r="A2" s="13" t="s">
        <v>1</v>
      </c>
      <c r="B2" s="13"/>
      <c r="C2" s="13"/>
      <c r="D2" s="13"/>
      <c r="E2" s="14"/>
      <c r="F2" s="14"/>
      <c r="G2" s="15"/>
      <c r="H2" s="12"/>
      <c r="I2" s="12"/>
    </row>
    <row r="3" spans="1:9" x14ac:dyDescent="0.25">
      <c r="A3" s="16"/>
      <c r="B3" s="16"/>
      <c r="C3" s="16"/>
      <c r="D3" s="16"/>
      <c r="E3" s="15"/>
      <c r="F3" s="15"/>
      <c r="G3" s="15"/>
      <c r="H3" s="12"/>
      <c r="I3" s="12"/>
    </row>
    <row r="4" spans="1:9" x14ac:dyDescent="0.25">
      <c r="A4" s="17" t="s">
        <v>2</v>
      </c>
      <c r="B4" s="16"/>
      <c r="C4" s="16"/>
      <c r="D4" s="16"/>
      <c r="E4" s="15"/>
      <c r="F4" s="15"/>
      <c r="G4" s="15"/>
      <c r="H4" s="12"/>
      <c r="I4" s="12"/>
    </row>
    <row r="5" spans="1:9" x14ac:dyDescent="0.25">
      <c r="A5" s="10"/>
      <c r="B5" s="10"/>
      <c r="C5" s="10"/>
      <c r="D5" s="10"/>
      <c r="E5" s="9"/>
      <c r="F5" s="9"/>
      <c r="G5" s="9"/>
      <c r="H5" s="8"/>
      <c r="I5" s="8"/>
    </row>
    <row r="6" spans="1:9" ht="15.75" x14ac:dyDescent="0.25">
      <c r="A6" s="18" t="s">
        <v>3</v>
      </c>
      <c r="B6" s="9"/>
      <c r="C6" s="9"/>
      <c r="D6" s="9"/>
      <c r="E6" s="9"/>
      <c r="F6" s="9"/>
      <c r="G6" s="2"/>
    </row>
    <row r="7" spans="1:9" x14ac:dyDescent="0.25">
      <c r="A7" s="9"/>
      <c r="B7" s="9"/>
      <c r="C7" s="9"/>
      <c r="D7" s="9"/>
      <c r="E7" s="9"/>
      <c r="F7" s="9"/>
      <c r="G7" s="2"/>
    </row>
    <row r="8" spans="1:9" x14ac:dyDescent="0.25">
      <c r="A8" s="19" t="s">
        <v>4</v>
      </c>
      <c r="B8" s="9"/>
      <c r="C8" s="20">
        <v>5344</v>
      </c>
      <c r="D8" s="9" t="s">
        <v>5</v>
      </c>
      <c r="E8" s="21">
        <f>C8</f>
        <v>5344</v>
      </c>
      <c r="F8" s="9"/>
      <c r="G8" s="2"/>
    </row>
    <row r="9" spans="1:9" x14ac:dyDescent="0.25">
      <c r="A9" s="19" t="s">
        <v>6</v>
      </c>
      <c r="B9" s="9"/>
      <c r="C9" s="22">
        <v>18</v>
      </c>
      <c r="D9" s="9" t="s">
        <v>7</v>
      </c>
      <c r="E9" s="9">
        <f>C9*C10*1.2</f>
        <v>972</v>
      </c>
      <c r="F9" s="9"/>
      <c r="G9" s="2"/>
    </row>
    <row r="10" spans="1:9" x14ac:dyDescent="0.25">
      <c r="A10" s="19" t="s">
        <v>8</v>
      </c>
      <c r="B10" s="9"/>
      <c r="C10" s="20">
        <v>45</v>
      </c>
      <c r="D10" s="9" t="s">
        <v>9</v>
      </c>
      <c r="E10" s="9">
        <f>C11/C12</f>
        <v>33.333333333333336</v>
      </c>
      <c r="F10" s="9"/>
      <c r="G10" s="2"/>
    </row>
    <row r="11" spans="1:9" x14ac:dyDescent="0.25">
      <c r="A11" s="19" t="s">
        <v>10</v>
      </c>
      <c r="B11" s="9"/>
      <c r="C11" s="20">
        <v>500</v>
      </c>
      <c r="D11" s="9" t="s">
        <v>5</v>
      </c>
      <c r="E11" s="9">
        <f>C13*0.5*C10</f>
        <v>180</v>
      </c>
      <c r="F11" s="9"/>
      <c r="G11" s="2"/>
    </row>
    <row r="12" spans="1:9" x14ac:dyDescent="0.25">
      <c r="A12" s="19" t="s">
        <v>11</v>
      </c>
      <c r="B12" s="9"/>
      <c r="C12" s="22">
        <v>15</v>
      </c>
      <c r="D12" s="9" t="s">
        <v>12</v>
      </c>
      <c r="E12" s="9">
        <f>E9+E10+E11</f>
        <v>1185.3333333333335</v>
      </c>
      <c r="F12" s="9"/>
      <c r="G12" s="2"/>
    </row>
    <row r="13" spans="1:9" x14ac:dyDescent="0.25">
      <c r="A13" s="19" t="s">
        <v>13</v>
      </c>
      <c r="B13" s="9"/>
      <c r="C13" s="22">
        <v>8</v>
      </c>
      <c r="D13" s="9" t="s">
        <v>14</v>
      </c>
      <c r="E13" s="9">
        <f>(E8-E12)/E8</f>
        <v>0.77819361277445098</v>
      </c>
      <c r="F13" s="9"/>
      <c r="G13" s="2"/>
    </row>
    <row r="14" spans="1:9" x14ac:dyDescent="0.25">
      <c r="A14" s="9"/>
      <c r="B14" s="9"/>
      <c r="C14" s="9"/>
      <c r="D14" s="9"/>
      <c r="E14" s="9">
        <f>E8-E12</f>
        <v>4158.6666666666661</v>
      </c>
      <c r="F14" s="9"/>
      <c r="G14" s="2"/>
    </row>
    <row r="15" spans="1:9" x14ac:dyDescent="0.25">
      <c r="A15" s="9"/>
      <c r="B15" s="9"/>
      <c r="C15" s="9"/>
      <c r="D15" s="9"/>
      <c r="E15" s="9"/>
      <c r="F15" s="9"/>
      <c r="G15" s="2"/>
    </row>
    <row r="16" spans="1:9" ht="18" x14ac:dyDescent="0.25">
      <c r="A16" s="23" t="s">
        <v>15</v>
      </c>
      <c r="B16" s="9"/>
      <c r="C16" s="9"/>
      <c r="D16" s="9"/>
      <c r="E16" s="9"/>
      <c r="F16" s="9"/>
      <c r="G16" s="2"/>
    </row>
    <row r="17" spans="1:7" x14ac:dyDescent="0.25">
      <c r="A17" s="9"/>
      <c r="B17" s="9"/>
      <c r="C17" s="9"/>
      <c r="D17" s="9"/>
      <c r="E17" s="9"/>
      <c r="F17" s="9"/>
      <c r="G17" s="2"/>
    </row>
    <row r="18" spans="1:7" ht="24.75" customHeight="1" x14ac:dyDescent="0.25">
      <c r="A18" s="24" t="str">
        <f>IF(E13&lt;0.3,"🔴 KRITISCH - Dieser Kunde ist NICHT profitabel!",IF(E13&lt;0.5,"🟡 ACHTUNG - Marge unter Zielwert","🟢 PROFITABEL - Gute Marge"))</f>
        <v>🟢 PROFITABEL - Gute Marge</v>
      </c>
      <c r="B18" s="24"/>
      <c r="C18" s="24"/>
      <c r="D18" s="24"/>
      <c r="E18" s="24"/>
      <c r="F18" s="24"/>
      <c r="G18" s="2"/>
    </row>
    <row r="19" spans="1:7" x14ac:dyDescent="0.25">
      <c r="A19" s="9"/>
      <c r="B19" s="9"/>
      <c r="C19" s="9"/>
      <c r="D19" s="9"/>
      <c r="E19" s="9"/>
      <c r="F19" s="9"/>
      <c r="G19" s="2"/>
    </row>
    <row r="20" spans="1:7" ht="15.75" x14ac:dyDescent="0.25">
      <c r="A20" s="9" t="s">
        <v>16</v>
      </c>
      <c r="B20" s="9"/>
      <c r="C20" s="25">
        <f>E13</f>
        <v>0.77819361277445098</v>
      </c>
      <c r="D20" s="9"/>
      <c r="E20" s="9"/>
      <c r="F20" s="9"/>
      <c r="G20" s="2"/>
    </row>
    <row r="21" spans="1:7" x14ac:dyDescent="0.25">
      <c r="A21" s="9" t="s">
        <v>17</v>
      </c>
      <c r="B21" s="9"/>
      <c r="C21" s="26">
        <v>0.5</v>
      </c>
      <c r="D21" s="9"/>
      <c r="E21" s="9"/>
      <c r="F21" s="9"/>
      <c r="G21" s="2"/>
    </row>
    <row r="22" spans="1:7" x14ac:dyDescent="0.25">
      <c r="A22" s="9" t="s">
        <v>18</v>
      </c>
      <c r="B22" s="9"/>
      <c r="C22" s="27">
        <f>E13-0.5</f>
        <v>0.27819361277445098</v>
      </c>
      <c r="D22" s="9"/>
      <c r="E22" s="9"/>
      <c r="F22" s="9"/>
      <c r="G22" s="2"/>
    </row>
    <row r="23" spans="1:7" x14ac:dyDescent="0.25">
      <c r="A23" s="9"/>
      <c r="B23" s="9"/>
      <c r="C23" s="9"/>
      <c r="D23" s="9"/>
      <c r="E23" s="9"/>
      <c r="F23" s="9"/>
      <c r="G23" s="2"/>
    </row>
    <row r="24" spans="1:7" ht="15.75" x14ac:dyDescent="0.25">
      <c r="A24" s="9" t="s">
        <v>19</v>
      </c>
      <c r="B24" s="9"/>
      <c r="C24" s="28">
        <f>E14</f>
        <v>4158.6666666666661</v>
      </c>
      <c r="D24" s="9"/>
      <c r="E24" s="9"/>
      <c r="F24" s="9"/>
      <c r="G24" s="2"/>
    </row>
    <row r="25" spans="1:7" ht="16.5" x14ac:dyDescent="0.25">
      <c r="A25" s="9" t="s">
        <v>20</v>
      </c>
      <c r="B25" s="9"/>
      <c r="C25" s="29">
        <f>E14*12</f>
        <v>49903.999999999993</v>
      </c>
      <c r="D25" s="9"/>
      <c r="E25" s="9"/>
      <c r="F25" s="9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5"/>
      <c r="B27" s="5"/>
      <c r="C27" s="5"/>
      <c r="D27" s="5"/>
      <c r="E27" s="2"/>
      <c r="F27" s="2"/>
      <c r="G27" s="2"/>
    </row>
    <row r="28" spans="1:7" x14ac:dyDescent="0.25">
      <c r="A28" s="6" t="s">
        <v>21</v>
      </c>
      <c r="B28" s="5"/>
      <c r="C28" s="5"/>
      <c r="D28" s="5"/>
      <c r="E28" s="2"/>
      <c r="F28" s="2"/>
      <c r="G28" s="2"/>
    </row>
    <row r="29" spans="1:7" x14ac:dyDescent="0.25">
      <c r="A29" s="5"/>
      <c r="B29" s="5"/>
      <c r="C29" s="5"/>
      <c r="D29" s="5"/>
      <c r="E29" s="2"/>
      <c r="F29" s="2"/>
      <c r="G29" s="2"/>
    </row>
    <row r="30" spans="1:7" x14ac:dyDescent="0.25">
      <c r="A30" s="5"/>
      <c r="B30" s="5"/>
      <c r="C30" s="5"/>
      <c r="D30" s="5"/>
      <c r="E30" s="2"/>
      <c r="F30" s="2"/>
      <c r="G30" s="2"/>
    </row>
    <row r="31" spans="1:7" x14ac:dyDescent="0.25">
      <c r="A31" s="5"/>
      <c r="B31" s="5"/>
      <c r="C31" s="5"/>
      <c r="D31" s="5"/>
      <c r="E31" s="2"/>
      <c r="F31" s="2"/>
      <c r="G31" s="2"/>
    </row>
    <row r="32" spans="1:7" x14ac:dyDescent="0.25">
      <c r="A32" s="4" t="s">
        <v>22</v>
      </c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</sheetData>
  <sheetProtection sheet="1" objects="1" scenarios="1"/>
  <mergeCells count="4">
    <mergeCell ref="A18:F18"/>
    <mergeCell ref="A32:G33"/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43" zoomScaleNormal="100" workbookViewId="0">
      <selection activeCell="A69" sqref="A69:C70"/>
    </sheetView>
  </sheetViews>
  <sheetFormatPr baseColWidth="10" defaultColWidth="8.7109375" defaultRowHeight="15" x14ac:dyDescent="0.25"/>
  <cols>
    <col min="1" max="1" width="45" customWidth="1"/>
    <col min="3" max="3" width="18" customWidth="1"/>
    <col min="5" max="5" width="4.42578125" customWidth="1"/>
  </cols>
  <sheetData>
    <row r="1" spans="1:3" ht="53.25" customHeight="1" x14ac:dyDescent="0.25">
      <c r="A1" s="3" t="s">
        <v>23</v>
      </c>
      <c r="B1" s="3"/>
      <c r="C1" s="3"/>
    </row>
    <row r="3" spans="1:3" ht="15.75" x14ac:dyDescent="0.25">
      <c r="A3" s="30" t="s">
        <v>24</v>
      </c>
      <c r="B3" s="8"/>
      <c r="C3" s="8"/>
    </row>
    <row r="4" spans="1:3" x14ac:dyDescent="0.25">
      <c r="A4" s="19" t="s">
        <v>25</v>
      </c>
      <c r="B4" s="8"/>
      <c r="C4" s="31">
        <v>4000</v>
      </c>
    </row>
    <row r="5" spans="1:3" x14ac:dyDescent="0.25">
      <c r="A5" s="19" t="s">
        <v>26</v>
      </c>
      <c r="B5" s="8"/>
      <c r="C5" s="32">
        <f>C4*0.2</f>
        <v>800</v>
      </c>
    </row>
    <row r="6" spans="1:3" x14ac:dyDescent="0.25">
      <c r="A6" s="19" t="s">
        <v>27</v>
      </c>
      <c r="B6" s="8"/>
      <c r="C6" s="31">
        <v>150</v>
      </c>
    </row>
    <row r="7" spans="1:3" x14ac:dyDescent="0.25">
      <c r="A7" s="19" t="s">
        <v>28</v>
      </c>
      <c r="B7" s="8"/>
      <c r="C7" s="33">
        <v>30</v>
      </c>
    </row>
    <row r="8" spans="1:3" x14ac:dyDescent="0.25">
      <c r="A8" s="19" t="s">
        <v>29</v>
      </c>
      <c r="B8" s="8"/>
      <c r="C8" s="33">
        <v>10</v>
      </c>
    </row>
    <row r="9" spans="1:3" x14ac:dyDescent="0.25">
      <c r="A9" s="9"/>
      <c r="B9" s="8"/>
      <c r="C9" s="8"/>
    </row>
    <row r="10" spans="1:3" x14ac:dyDescent="0.25">
      <c r="A10" s="9" t="s">
        <v>30</v>
      </c>
      <c r="B10" s="8"/>
      <c r="C10" s="34">
        <f>220-C7-C8</f>
        <v>180</v>
      </c>
    </row>
    <row r="11" spans="1:3" x14ac:dyDescent="0.25">
      <c r="A11" s="9" t="s">
        <v>31</v>
      </c>
      <c r="B11" s="8"/>
      <c r="C11" s="35">
        <f>C10*8</f>
        <v>1440</v>
      </c>
    </row>
    <row r="12" spans="1:3" x14ac:dyDescent="0.25">
      <c r="A12" s="9"/>
      <c r="B12" s="8"/>
      <c r="C12" s="8"/>
    </row>
    <row r="13" spans="1:3" x14ac:dyDescent="0.25">
      <c r="A13" s="9" t="s">
        <v>32</v>
      </c>
      <c r="B13" s="8"/>
      <c r="C13" s="36">
        <f>(C4+C5+C6)*12/C11</f>
        <v>41.25</v>
      </c>
    </row>
    <row r="14" spans="1:3" x14ac:dyDescent="0.25">
      <c r="A14" s="9"/>
      <c r="B14" s="8"/>
      <c r="C14" s="8"/>
    </row>
    <row r="15" spans="1:3" x14ac:dyDescent="0.25">
      <c r="A15" s="8"/>
      <c r="B15" s="8"/>
      <c r="C15" s="8"/>
    </row>
    <row r="16" spans="1:3" ht="15.75" x14ac:dyDescent="0.25">
      <c r="A16" s="30" t="s">
        <v>33</v>
      </c>
      <c r="B16" s="8"/>
      <c r="C16" s="8"/>
    </row>
    <row r="17" spans="1:3" x14ac:dyDescent="0.25">
      <c r="A17" s="19" t="s">
        <v>34</v>
      </c>
      <c r="B17" s="8"/>
      <c r="C17" s="31">
        <v>120</v>
      </c>
    </row>
    <row r="18" spans="1:3" x14ac:dyDescent="0.25">
      <c r="A18" s="19" t="s">
        <v>35</v>
      </c>
      <c r="B18" s="8"/>
      <c r="C18" s="31">
        <v>80</v>
      </c>
    </row>
    <row r="19" spans="1:3" x14ac:dyDescent="0.25">
      <c r="A19" s="19" t="s">
        <v>36</v>
      </c>
      <c r="B19" s="8"/>
      <c r="C19" s="31">
        <v>90</v>
      </c>
    </row>
    <row r="20" spans="1:3" x14ac:dyDescent="0.25">
      <c r="A20" s="19" t="s">
        <v>37</v>
      </c>
      <c r="B20" s="8"/>
      <c r="C20" s="31">
        <v>110</v>
      </c>
    </row>
    <row r="21" spans="1:3" x14ac:dyDescent="0.25">
      <c r="A21" s="19" t="s">
        <v>38</v>
      </c>
      <c r="B21" s="8"/>
      <c r="C21" s="31">
        <v>50</v>
      </c>
    </row>
    <row r="22" spans="1:3" x14ac:dyDescent="0.25">
      <c r="A22" s="19" t="s">
        <v>39</v>
      </c>
      <c r="B22" s="8"/>
      <c r="C22" s="33">
        <v>150</v>
      </c>
    </row>
    <row r="23" spans="1:3" x14ac:dyDescent="0.25">
      <c r="A23" s="9"/>
      <c r="B23" s="8"/>
      <c r="C23" s="8"/>
    </row>
    <row r="24" spans="1:3" x14ac:dyDescent="0.25">
      <c r="A24" s="9" t="s">
        <v>40</v>
      </c>
      <c r="B24" s="8"/>
      <c r="C24" s="37">
        <f>SUM(C17:C21)</f>
        <v>450</v>
      </c>
    </row>
    <row r="25" spans="1:3" x14ac:dyDescent="0.25">
      <c r="A25" s="9" t="s">
        <v>41</v>
      </c>
      <c r="B25" s="8"/>
      <c r="C25" s="36">
        <f>C24/C22</f>
        <v>3</v>
      </c>
    </row>
    <row r="26" spans="1:3" x14ac:dyDescent="0.25">
      <c r="A26" s="9"/>
      <c r="B26" s="8"/>
      <c r="C26" s="8"/>
    </row>
    <row r="27" spans="1:3" x14ac:dyDescent="0.25">
      <c r="A27" s="8"/>
      <c r="B27" s="8"/>
      <c r="C27" s="8"/>
    </row>
    <row r="28" spans="1:3" ht="15.75" x14ac:dyDescent="0.25">
      <c r="A28" s="30" t="s">
        <v>42</v>
      </c>
      <c r="B28" s="8"/>
      <c r="C28" s="8"/>
    </row>
    <row r="29" spans="1:3" x14ac:dyDescent="0.25">
      <c r="A29" s="19" t="s">
        <v>43</v>
      </c>
      <c r="B29" s="8"/>
      <c r="C29" s="31">
        <v>800</v>
      </c>
    </row>
    <row r="30" spans="1:3" x14ac:dyDescent="0.25">
      <c r="A30" s="19" t="s">
        <v>44</v>
      </c>
      <c r="B30" s="8"/>
      <c r="C30" s="31">
        <v>400</v>
      </c>
    </row>
    <row r="31" spans="1:3" x14ac:dyDescent="0.25">
      <c r="A31" s="19" t="s">
        <v>45</v>
      </c>
      <c r="B31" s="8"/>
      <c r="C31" s="31">
        <v>300</v>
      </c>
    </row>
    <row r="32" spans="1:3" x14ac:dyDescent="0.25">
      <c r="A32" s="19" t="s">
        <v>46</v>
      </c>
      <c r="B32" s="8"/>
      <c r="C32" s="31">
        <v>200</v>
      </c>
    </row>
    <row r="33" spans="1:3" x14ac:dyDescent="0.25">
      <c r="A33" s="19" t="s">
        <v>47</v>
      </c>
      <c r="B33" s="8"/>
      <c r="C33" s="33">
        <v>15</v>
      </c>
    </row>
    <row r="34" spans="1:3" x14ac:dyDescent="0.25">
      <c r="A34" s="9"/>
      <c r="B34" s="8"/>
      <c r="C34" s="8"/>
    </row>
    <row r="35" spans="1:3" x14ac:dyDescent="0.25">
      <c r="A35" s="9" t="s">
        <v>48</v>
      </c>
      <c r="B35" s="8"/>
      <c r="C35" s="37">
        <f>SUM(C29:C32)</f>
        <v>1700</v>
      </c>
    </row>
    <row r="36" spans="1:3" x14ac:dyDescent="0.25">
      <c r="A36" s="9" t="s">
        <v>49</v>
      </c>
      <c r="B36" s="8"/>
      <c r="C36" s="36">
        <f>C35/C33</f>
        <v>113.33333333333333</v>
      </c>
    </row>
    <row r="37" spans="1:3" x14ac:dyDescent="0.25">
      <c r="A37" s="8"/>
      <c r="B37" s="8"/>
      <c r="C37" s="8"/>
    </row>
    <row r="38" spans="1:3" x14ac:dyDescent="0.25">
      <c r="A38" s="8"/>
      <c r="B38" s="8"/>
      <c r="C38" s="8"/>
    </row>
    <row r="39" spans="1:3" ht="31.5" x14ac:dyDescent="0.25">
      <c r="A39" s="38" t="s">
        <v>50</v>
      </c>
      <c r="B39" s="8"/>
      <c r="C39" s="8"/>
    </row>
    <row r="40" spans="1:3" x14ac:dyDescent="0.25">
      <c r="A40" s="19" t="s">
        <v>51</v>
      </c>
      <c r="B40" s="9"/>
      <c r="C40" s="39">
        <v>18</v>
      </c>
    </row>
    <row r="41" spans="1:3" x14ac:dyDescent="0.25">
      <c r="A41" s="19" t="s">
        <v>52</v>
      </c>
      <c r="B41" s="9"/>
      <c r="C41" s="39">
        <v>45</v>
      </c>
    </row>
    <row r="42" spans="1:3" x14ac:dyDescent="0.25">
      <c r="A42" s="19" t="s">
        <v>53</v>
      </c>
      <c r="B42" s="9"/>
      <c r="C42" s="39">
        <v>12</v>
      </c>
    </row>
    <row r="43" spans="1:3" x14ac:dyDescent="0.25">
      <c r="A43" s="19" t="s">
        <v>54</v>
      </c>
      <c r="B43" s="9"/>
      <c r="C43" s="39">
        <v>2</v>
      </c>
    </row>
    <row r="44" spans="1:3" x14ac:dyDescent="0.25">
      <c r="A44" s="19" t="s">
        <v>55</v>
      </c>
      <c r="B44" s="9"/>
      <c r="C44" s="39">
        <v>1.5</v>
      </c>
    </row>
    <row r="45" spans="1:3" x14ac:dyDescent="0.25">
      <c r="A45" s="19" t="s">
        <v>56</v>
      </c>
      <c r="B45" s="9"/>
      <c r="C45" s="39">
        <v>25</v>
      </c>
    </row>
    <row r="46" spans="1:3" x14ac:dyDescent="0.25">
      <c r="A46" s="9"/>
      <c r="B46" s="9"/>
      <c r="C46" s="8"/>
    </row>
    <row r="47" spans="1:3" x14ac:dyDescent="0.25">
      <c r="A47" s="9" t="s">
        <v>57</v>
      </c>
      <c r="B47" s="9"/>
      <c r="C47" s="40">
        <f>(C41*C42/60)+C43+C44</f>
        <v>12.5</v>
      </c>
    </row>
    <row r="48" spans="1:3" x14ac:dyDescent="0.25">
      <c r="A48" s="9" t="s">
        <v>58</v>
      </c>
      <c r="B48" s="9"/>
      <c r="C48" s="41">
        <f>C40+C47</f>
        <v>30.5</v>
      </c>
    </row>
    <row r="49" spans="1:3" x14ac:dyDescent="0.25">
      <c r="A49" s="8"/>
      <c r="B49" s="8"/>
      <c r="C49" s="8"/>
    </row>
    <row r="50" spans="1:3" x14ac:dyDescent="0.25">
      <c r="A50" s="8"/>
      <c r="B50" s="8"/>
      <c r="C50" s="8"/>
    </row>
    <row r="51" spans="1:3" ht="24.75" customHeight="1" x14ac:dyDescent="0.25">
      <c r="A51" s="42" t="s">
        <v>59</v>
      </c>
      <c r="B51" s="42"/>
      <c r="C51" s="42"/>
    </row>
    <row r="52" spans="1:3" x14ac:dyDescent="0.25">
      <c r="A52" s="8"/>
      <c r="B52" s="8"/>
      <c r="C52" s="8"/>
    </row>
    <row r="53" spans="1:3" x14ac:dyDescent="0.25">
      <c r="A53" s="9" t="s">
        <v>4</v>
      </c>
      <c r="B53" s="8"/>
      <c r="C53" s="43">
        <v>2500</v>
      </c>
    </row>
    <row r="54" spans="1:3" x14ac:dyDescent="0.25">
      <c r="A54" s="8"/>
      <c r="B54" s="8"/>
      <c r="C54" s="8"/>
    </row>
    <row r="55" spans="1:3" x14ac:dyDescent="0.25">
      <c r="A55" s="9" t="s">
        <v>60</v>
      </c>
      <c r="B55" s="9"/>
      <c r="C55" s="21">
        <f>C48*C13</f>
        <v>1258.125</v>
      </c>
    </row>
    <row r="56" spans="1:3" x14ac:dyDescent="0.25">
      <c r="A56" s="9" t="s">
        <v>61</v>
      </c>
      <c r="B56" s="9"/>
      <c r="C56" s="21">
        <f>C45*C25</f>
        <v>75</v>
      </c>
    </row>
    <row r="57" spans="1:3" x14ac:dyDescent="0.25">
      <c r="A57" s="9" t="s">
        <v>62</v>
      </c>
      <c r="B57" s="9"/>
      <c r="C57" s="21">
        <f>C36</f>
        <v>113.33333333333333</v>
      </c>
    </row>
    <row r="58" spans="1:3" x14ac:dyDescent="0.25">
      <c r="A58" s="9"/>
      <c r="B58" s="9"/>
      <c r="C58" s="9"/>
    </row>
    <row r="59" spans="1:3" ht="15.75" x14ac:dyDescent="0.25">
      <c r="A59" s="9" t="s">
        <v>63</v>
      </c>
      <c r="B59" s="9"/>
      <c r="C59" s="44">
        <f>C55+C56+C57</f>
        <v>1446.4583333333333</v>
      </c>
    </row>
    <row r="60" spans="1:3" ht="15.75" x14ac:dyDescent="0.25">
      <c r="A60" s="9" t="s">
        <v>64</v>
      </c>
      <c r="B60" s="9"/>
      <c r="C60" s="45">
        <f>C53</f>
        <v>2500</v>
      </c>
    </row>
    <row r="61" spans="1:3" x14ac:dyDescent="0.25">
      <c r="A61" s="46" t="s">
        <v>65</v>
      </c>
      <c r="B61" s="46"/>
      <c r="C61" s="46"/>
    </row>
    <row r="62" spans="1:3" x14ac:dyDescent="0.25">
      <c r="A62" s="8"/>
      <c r="B62" s="8"/>
      <c r="C62" s="8"/>
    </row>
    <row r="63" spans="1:3" ht="18" x14ac:dyDescent="0.25">
      <c r="A63" s="9" t="s">
        <v>66</v>
      </c>
      <c r="B63" s="8"/>
      <c r="C63" s="47">
        <f>C60-C59</f>
        <v>1053.5416666666667</v>
      </c>
    </row>
    <row r="64" spans="1:3" ht="18" x14ac:dyDescent="0.25">
      <c r="A64" s="9" t="s">
        <v>67</v>
      </c>
      <c r="B64" s="8"/>
      <c r="C64" s="47">
        <f>C63*12</f>
        <v>12642.5</v>
      </c>
    </row>
    <row r="65" spans="1:3" x14ac:dyDescent="0.25">
      <c r="A65" s="9"/>
      <c r="B65" s="8"/>
      <c r="C65" s="8"/>
    </row>
    <row r="66" spans="1:3" ht="15.75" x14ac:dyDescent="0.25">
      <c r="A66" s="9" t="s">
        <v>16</v>
      </c>
      <c r="B66" s="8"/>
      <c r="C66" s="48">
        <f>(C60-C59)/C60</f>
        <v>0.42141666666666672</v>
      </c>
    </row>
    <row r="69" spans="1:3" ht="15" customHeight="1" x14ac:dyDescent="0.25">
      <c r="A69" s="4" t="s">
        <v>22</v>
      </c>
      <c r="B69" s="4"/>
      <c r="C69" s="4"/>
    </row>
    <row r="70" spans="1:3" ht="15" customHeight="1" x14ac:dyDescent="0.25">
      <c r="A70" s="4"/>
      <c r="B70" s="4"/>
      <c r="C70" s="4"/>
    </row>
  </sheetData>
  <sheetProtection sheet="1" objects="1" scenarios="1"/>
  <mergeCells count="4">
    <mergeCell ref="A61:C61"/>
    <mergeCell ref="A1:C1"/>
    <mergeCell ref="A51:C51"/>
    <mergeCell ref="A69:C7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zoomScaleNormal="100" workbookViewId="0">
      <selection activeCell="E9" sqref="E9"/>
    </sheetView>
  </sheetViews>
  <sheetFormatPr baseColWidth="10" defaultColWidth="8.7109375" defaultRowHeight="15" x14ac:dyDescent="0.25"/>
  <cols>
    <col min="1" max="1" width="18" customWidth="1"/>
    <col min="2" max="2" width="15" customWidth="1"/>
    <col min="3" max="4" width="13" customWidth="1"/>
    <col min="5" max="5" width="10" customWidth="1"/>
    <col min="6" max="6" width="12" customWidth="1"/>
    <col min="7" max="7" width="18" customWidth="1"/>
  </cols>
  <sheetData>
    <row r="1" spans="1:12" ht="50.25" customHeight="1" x14ac:dyDescent="0.25">
      <c r="A1" s="11" t="s">
        <v>68</v>
      </c>
      <c r="B1" s="11"/>
      <c r="C1" s="11"/>
      <c r="D1" s="11"/>
      <c r="E1" s="11"/>
      <c r="F1" s="11"/>
      <c r="G1" s="11"/>
      <c r="H1" s="12"/>
      <c r="I1" s="12"/>
      <c r="J1" s="12"/>
      <c r="K1" s="12"/>
      <c r="L1" s="12"/>
    </row>
    <row r="2" spans="1:12" x14ac:dyDescent="0.25">
      <c r="A2" s="49"/>
      <c r="B2" s="49"/>
      <c r="C2" s="49"/>
      <c r="D2" s="49"/>
      <c r="E2" s="49"/>
      <c r="F2" s="49"/>
      <c r="G2" s="49"/>
      <c r="H2" s="12"/>
      <c r="I2" s="12"/>
      <c r="J2" s="12"/>
      <c r="K2" s="12"/>
      <c r="L2" s="12"/>
    </row>
    <row r="3" spans="1:12" x14ac:dyDescent="0.25">
      <c r="A3" s="17" t="s">
        <v>69</v>
      </c>
      <c r="B3" s="49"/>
      <c r="C3" s="49"/>
      <c r="D3" s="49"/>
      <c r="E3" s="49"/>
      <c r="F3" s="49"/>
      <c r="G3" s="49"/>
      <c r="H3" s="12"/>
      <c r="I3" s="12"/>
      <c r="J3" s="12"/>
      <c r="K3" s="12"/>
      <c r="L3" s="12"/>
    </row>
    <row r="4" spans="1:12" x14ac:dyDescent="0.25">
      <c r="A4" s="49"/>
      <c r="B4" s="49"/>
      <c r="C4" s="49"/>
      <c r="D4" s="49"/>
      <c r="E4" s="49"/>
      <c r="F4" s="49"/>
      <c r="G4" s="49"/>
      <c r="H4" s="12"/>
      <c r="I4" s="12"/>
      <c r="J4" s="12"/>
      <c r="K4" s="12"/>
      <c r="L4" s="12"/>
    </row>
    <row r="5" spans="1:12" ht="24.75" customHeight="1" x14ac:dyDescent="0.25">
      <c r="A5" s="51" t="s">
        <v>70</v>
      </c>
      <c r="B5" s="51" t="s">
        <v>71</v>
      </c>
      <c r="C5" s="51" t="s">
        <v>72</v>
      </c>
      <c r="D5" s="51" t="s">
        <v>73</v>
      </c>
      <c r="E5" s="51" t="s">
        <v>14</v>
      </c>
      <c r="F5" s="51" t="s">
        <v>74</v>
      </c>
      <c r="G5" s="51" t="s">
        <v>75</v>
      </c>
      <c r="H5" s="12"/>
      <c r="I5" s="12"/>
      <c r="J5" s="12"/>
      <c r="K5" s="12"/>
      <c r="L5" s="12"/>
    </row>
    <row r="6" spans="1:12" x14ac:dyDescent="0.25">
      <c r="A6" s="52" t="s">
        <v>76</v>
      </c>
      <c r="B6" s="53">
        <v>2500</v>
      </c>
      <c r="C6" s="54">
        <v>18</v>
      </c>
      <c r="D6" s="53">
        <v>120</v>
      </c>
      <c r="E6" s="55">
        <v>12</v>
      </c>
      <c r="F6" s="56">
        <f>(B6-(C6*55+D6+E6*0.5*55+200))/B6</f>
        <v>0.34399999999999997</v>
      </c>
      <c r="G6" s="57" t="str">
        <f>IF(F6&gt;0.5,"✅ Profitabel",IF(F6&gt;0.3,"⚠️ Grenzwertig","🔴 VERLUST"))</f>
        <v>⚠️ Grenzwertig</v>
      </c>
      <c r="H6" s="12"/>
      <c r="I6" s="12"/>
      <c r="J6" s="12"/>
      <c r="K6" s="12"/>
      <c r="L6" s="12"/>
    </row>
    <row r="7" spans="1:12" x14ac:dyDescent="0.25">
      <c r="A7" s="52" t="s">
        <v>77</v>
      </c>
      <c r="B7" s="53">
        <v>1800</v>
      </c>
      <c r="C7" s="54">
        <v>22</v>
      </c>
      <c r="D7" s="53">
        <v>95</v>
      </c>
      <c r="E7" s="55">
        <v>28</v>
      </c>
      <c r="F7" s="56">
        <f>(B7-(C7*55+D7+E7*0.5*55+200))/B7</f>
        <v>-0.2638888888888889</v>
      </c>
      <c r="G7" s="57" t="str">
        <f>IF(F7&gt;0.5,"✅ Profitabel",IF(F7&gt;0.3,"⚠️ Grenzwertig","🔴 VERLUST"))</f>
        <v>🔴 VERLUST</v>
      </c>
      <c r="H7" s="12"/>
      <c r="I7" s="12"/>
      <c r="J7" s="12"/>
      <c r="K7" s="12"/>
      <c r="L7" s="12"/>
    </row>
    <row r="8" spans="1:12" x14ac:dyDescent="0.25">
      <c r="A8" s="52" t="s">
        <v>78</v>
      </c>
      <c r="B8" s="53">
        <v>4200</v>
      </c>
      <c r="C8" s="54">
        <v>24</v>
      </c>
      <c r="D8" s="53">
        <v>180</v>
      </c>
      <c r="E8" s="55">
        <v>15</v>
      </c>
      <c r="F8" s="56">
        <f>(B8-(C8*55+D8+E8*0.5*55+200))/B8</f>
        <v>0.49702380952380953</v>
      </c>
      <c r="G8" s="57" t="str">
        <f>IF(F8&gt;0.5,"✅ Profitabel",IF(F8&gt;0.3,"⚠️ Grenzwertig","🔴 VERLUST"))</f>
        <v>⚠️ Grenzwertig</v>
      </c>
      <c r="H8" s="12"/>
      <c r="I8" s="12"/>
      <c r="J8" s="12"/>
      <c r="K8" s="12"/>
      <c r="L8" s="12"/>
    </row>
    <row r="9" spans="1:12" x14ac:dyDescent="0.25">
      <c r="A9" s="52" t="s">
        <v>79</v>
      </c>
      <c r="B9" s="53">
        <v>3100</v>
      </c>
      <c r="C9" s="54">
        <v>20</v>
      </c>
      <c r="D9" s="53">
        <v>140</v>
      </c>
      <c r="E9" s="55">
        <v>18</v>
      </c>
      <c r="F9" s="56">
        <f>(B9-(C9*55+D9+E9*0.5*55+200))/B9</f>
        <v>0.37580645161290321</v>
      </c>
      <c r="G9" s="57" t="str">
        <f>IF(F9&gt;0.5,"✅ Profitabel",IF(F9&gt;0.3,"⚠️ Grenzwertig","🔴 VERLUST"))</f>
        <v>⚠️ Grenzwertig</v>
      </c>
      <c r="H9" s="12"/>
      <c r="I9" s="12"/>
      <c r="J9" s="12"/>
      <c r="K9" s="12"/>
      <c r="L9" s="12"/>
    </row>
    <row r="10" spans="1:12" x14ac:dyDescent="0.25">
      <c r="A10" s="52" t="s">
        <v>80</v>
      </c>
      <c r="B10" s="53">
        <v>2200</v>
      </c>
      <c r="C10" s="54">
        <v>19</v>
      </c>
      <c r="D10" s="53">
        <v>110</v>
      </c>
      <c r="E10" s="55">
        <v>14</v>
      </c>
      <c r="F10" s="56">
        <f>(B10-(C10*55+D10+E10*0.5*55+200))/B10</f>
        <v>0.20909090909090908</v>
      </c>
      <c r="G10" s="57" t="str">
        <f>IF(F10&gt;0.5,"✅ Profitabel",IF(F10&gt;0.3,"⚠️ Grenzwertig","🔴 VERLUST"))</f>
        <v>🔴 VERLUST</v>
      </c>
      <c r="H10" s="12"/>
      <c r="I10" s="12"/>
      <c r="J10" s="12"/>
      <c r="K10" s="12"/>
      <c r="L10" s="12"/>
    </row>
    <row r="11" spans="1:12" x14ac:dyDescent="0.25">
      <c r="A11" s="58"/>
      <c r="B11" s="59"/>
      <c r="C11" s="60"/>
      <c r="D11" s="59"/>
      <c r="E11" s="61"/>
      <c r="F11" s="62"/>
      <c r="G11" s="58"/>
      <c r="H11" s="12"/>
      <c r="I11" s="12"/>
      <c r="J11" s="12"/>
      <c r="K11" s="12"/>
      <c r="L11" s="12"/>
    </row>
    <row r="12" spans="1:12" x14ac:dyDescent="0.25">
      <c r="A12" s="58"/>
      <c r="B12" s="59"/>
      <c r="C12" s="60"/>
      <c r="D12" s="59"/>
      <c r="E12" s="61"/>
      <c r="F12" s="62" t="str">
        <f t="shared" ref="F11:F20" si="0">IFERROR((B12-(C12*55+D12+E12*0.5*55+200))/B12,"")</f>
        <v/>
      </c>
      <c r="G12" s="58" t="str">
        <f t="shared" ref="G11:G20" si="1">IF(F12="","",IF(F12&gt;0.5,"✅ Profitabel",IF(F12&gt;0.3,"⚠️ Grenzwertig","🔴 VERLUST")))</f>
        <v/>
      </c>
      <c r="H12" s="12"/>
      <c r="I12" s="12"/>
      <c r="J12" s="12"/>
      <c r="K12" s="12"/>
      <c r="L12" s="12"/>
    </row>
    <row r="13" spans="1:12" x14ac:dyDescent="0.25">
      <c r="A13" s="58"/>
      <c r="B13" s="59"/>
      <c r="C13" s="60"/>
      <c r="D13" s="59"/>
      <c r="E13" s="61"/>
      <c r="F13" s="62" t="str">
        <f t="shared" si="0"/>
        <v/>
      </c>
      <c r="G13" s="58" t="str">
        <f t="shared" si="1"/>
        <v/>
      </c>
      <c r="H13" s="12"/>
      <c r="I13" s="12"/>
      <c r="J13" s="12"/>
      <c r="K13" s="12"/>
      <c r="L13" s="12"/>
    </row>
    <row r="14" spans="1:12" x14ac:dyDescent="0.25">
      <c r="A14" s="58"/>
      <c r="B14" s="59"/>
      <c r="C14" s="60"/>
      <c r="D14" s="59"/>
      <c r="E14" s="61"/>
      <c r="F14" s="62" t="str">
        <f t="shared" si="0"/>
        <v/>
      </c>
      <c r="G14" s="58" t="str">
        <f t="shared" si="1"/>
        <v/>
      </c>
      <c r="H14" s="12"/>
      <c r="I14" s="12"/>
      <c r="J14" s="12"/>
      <c r="K14" s="12"/>
      <c r="L14" s="12"/>
    </row>
    <row r="15" spans="1:12" x14ac:dyDescent="0.25">
      <c r="A15" s="58"/>
      <c r="B15" s="59"/>
      <c r="C15" s="60"/>
      <c r="D15" s="59"/>
      <c r="E15" s="61"/>
      <c r="F15" s="62" t="str">
        <f t="shared" si="0"/>
        <v/>
      </c>
      <c r="G15" s="58" t="str">
        <f t="shared" si="1"/>
        <v/>
      </c>
      <c r="H15" s="12"/>
      <c r="I15" s="12"/>
      <c r="J15" s="12"/>
      <c r="K15" s="12"/>
      <c r="L15" s="12"/>
    </row>
    <row r="16" spans="1:12" x14ac:dyDescent="0.25">
      <c r="A16" s="58"/>
      <c r="B16" s="59"/>
      <c r="C16" s="60"/>
      <c r="D16" s="59"/>
      <c r="E16" s="61"/>
      <c r="F16" s="62" t="str">
        <f t="shared" si="0"/>
        <v/>
      </c>
      <c r="G16" s="58" t="str">
        <f t="shared" si="1"/>
        <v/>
      </c>
      <c r="H16" s="12"/>
      <c r="I16" s="12"/>
      <c r="J16" s="12"/>
      <c r="K16" s="12"/>
      <c r="L16" s="12"/>
    </row>
    <row r="17" spans="1:12" x14ac:dyDescent="0.25">
      <c r="A17" s="58"/>
      <c r="B17" s="59"/>
      <c r="C17" s="60"/>
      <c r="D17" s="59"/>
      <c r="E17" s="61"/>
      <c r="F17" s="62" t="str">
        <f t="shared" si="0"/>
        <v/>
      </c>
      <c r="G17" s="58" t="str">
        <f t="shared" si="1"/>
        <v/>
      </c>
      <c r="H17" s="12"/>
      <c r="I17" s="12"/>
      <c r="J17" s="12"/>
      <c r="K17" s="12"/>
      <c r="L17" s="12"/>
    </row>
    <row r="18" spans="1:12" x14ac:dyDescent="0.25">
      <c r="A18" s="58"/>
      <c r="B18" s="59"/>
      <c r="C18" s="60"/>
      <c r="D18" s="59"/>
      <c r="E18" s="61"/>
      <c r="F18" s="62" t="str">
        <f t="shared" si="0"/>
        <v/>
      </c>
      <c r="G18" s="58" t="str">
        <f t="shared" si="1"/>
        <v/>
      </c>
      <c r="H18" s="12"/>
      <c r="I18" s="12"/>
      <c r="J18" s="12"/>
      <c r="K18" s="12"/>
      <c r="L18" s="12"/>
    </row>
    <row r="19" spans="1:12" x14ac:dyDescent="0.25">
      <c r="A19" s="58"/>
      <c r="B19" s="59"/>
      <c r="C19" s="60"/>
      <c r="D19" s="59"/>
      <c r="E19" s="61"/>
      <c r="F19" s="62" t="str">
        <f t="shared" si="0"/>
        <v/>
      </c>
      <c r="G19" s="58" t="str">
        <f t="shared" si="1"/>
        <v/>
      </c>
      <c r="H19" s="12"/>
      <c r="I19" s="12"/>
      <c r="J19" s="12"/>
      <c r="K19" s="12"/>
      <c r="L19" s="12"/>
    </row>
    <row r="20" spans="1:12" x14ac:dyDescent="0.25">
      <c r="A20" s="58"/>
      <c r="B20" s="59"/>
      <c r="C20" s="60"/>
      <c r="D20" s="59"/>
      <c r="E20" s="61"/>
      <c r="F20" s="62" t="str">
        <f t="shared" si="0"/>
        <v/>
      </c>
      <c r="G20" s="58" t="str">
        <f t="shared" si="1"/>
        <v/>
      </c>
      <c r="H20" s="12"/>
      <c r="I20" s="12"/>
      <c r="J20" s="12"/>
      <c r="K20" s="12"/>
      <c r="L20" s="12"/>
    </row>
    <row r="21" spans="1:12" x14ac:dyDescent="0.25">
      <c r="A21" s="8"/>
      <c r="B21" s="8"/>
      <c r="C21" s="8"/>
      <c r="D21" s="8"/>
      <c r="E21" s="8"/>
      <c r="F21" s="8"/>
      <c r="G21" s="8"/>
      <c r="H21" s="12"/>
      <c r="I21" s="12"/>
      <c r="J21" s="12"/>
      <c r="K21" s="12"/>
      <c r="L21" s="12"/>
    </row>
    <row r="22" spans="1:12" x14ac:dyDescent="0.25">
      <c r="A22" s="8"/>
      <c r="B22" s="8"/>
      <c r="C22" s="8"/>
      <c r="D22" s="8"/>
      <c r="E22" s="8"/>
      <c r="F22" s="8"/>
      <c r="G22" s="8"/>
      <c r="H22" s="12"/>
      <c r="I22" s="12"/>
      <c r="J22" s="12"/>
      <c r="K22" s="12"/>
      <c r="L22" s="12"/>
    </row>
    <row r="23" spans="1:12" ht="15.75" x14ac:dyDescent="0.25">
      <c r="A23" s="18" t="s">
        <v>81</v>
      </c>
      <c r="B23" s="9"/>
      <c r="C23" s="8"/>
      <c r="D23" s="8"/>
      <c r="E23" s="8"/>
      <c r="F23" s="8"/>
      <c r="G23" s="8"/>
      <c r="H23" s="12"/>
      <c r="I23" s="12"/>
      <c r="J23" s="12"/>
      <c r="K23" s="12"/>
      <c r="L23" s="12"/>
    </row>
    <row r="24" spans="1:12" x14ac:dyDescent="0.25">
      <c r="A24" s="9" t="s">
        <v>82</v>
      </c>
      <c r="B24" s="9"/>
      <c r="C24" s="8"/>
      <c r="D24" s="63">
        <f>COUNTIF(F6:F20,"&gt;0.5")</f>
        <v>0</v>
      </c>
      <c r="E24" s="8"/>
      <c r="F24" s="8"/>
      <c r="G24" s="8"/>
      <c r="H24" s="12"/>
      <c r="I24" s="12"/>
      <c r="J24" s="12"/>
      <c r="K24" s="12"/>
      <c r="L24" s="12"/>
    </row>
    <row r="25" spans="1:12" x14ac:dyDescent="0.25">
      <c r="A25" s="9" t="s">
        <v>83</v>
      </c>
      <c r="B25" s="9"/>
      <c r="C25" s="8"/>
      <c r="D25" s="64">
        <f>COUNTIFS(F6:F20,"&gt;=0.3",F6:F20,"&lt;=0.5")</f>
        <v>0</v>
      </c>
      <c r="E25" s="8"/>
      <c r="F25" s="8"/>
      <c r="G25" s="8"/>
      <c r="H25" s="12"/>
      <c r="I25" s="12"/>
      <c r="J25" s="12"/>
      <c r="K25" s="12"/>
      <c r="L25" s="12"/>
    </row>
    <row r="26" spans="1:12" x14ac:dyDescent="0.25">
      <c r="A26" s="9" t="s">
        <v>84</v>
      </c>
      <c r="B26" s="9"/>
      <c r="C26" s="8"/>
      <c r="D26" s="65">
        <f>COUNTIF(F6:F20,"&lt;0.3")</f>
        <v>9</v>
      </c>
      <c r="E26" s="8"/>
      <c r="F26" s="8"/>
      <c r="G26" s="8"/>
      <c r="H26" s="12"/>
      <c r="I26" s="12"/>
      <c r="J26" s="12"/>
      <c r="K26" s="12"/>
      <c r="L26" s="12"/>
    </row>
    <row r="27" spans="1:12" x14ac:dyDescent="0.25">
      <c r="A27" s="15"/>
      <c r="B27" s="15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5" customHeight="1" x14ac:dyDescent="0.25">
      <c r="A29" s="50" t="s">
        <v>22</v>
      </c>
      <c r="B29" s="50"/>
      <c r="C29" s="50"/>
      <c r="D29" s="50"/>
      <c r="E29" s="50"/>
      <c r="F29" s="50"/>
      <c r="G29" s="50"/>
      <c r="H29" s="12"/>
      <c r="I29" s="12"/>
      <c r="J29" s="12"/>
      <c r="K29" s="12"/>
      <c r="L29" s="12"/>
    </row>
    <row r="30" spans="1:12" ht="15" customHeight="1" x14ac:dyDescent="0.25">
      <c r="A30" s="50"/>
      <c r="B30" s="50"/>
      <c r="C30" s="50"/>
      <c r="D30" s="50"/>
      <c r="E30" s="50"/>
      <c r="F30" s="50"/>
      <c r="G30" s="50"/>
      <c r="H30" s="12"/>
      <c r="I30" s="12"/>
      <c r="J30" s="12"/>
      <c r="K30" s="12"/>
      <c r="L30" s="12"/>
    </row>
  </sheetData>
  <sheetProtection sheet="1" objects="1" scenarios="1"/>
  <mergeCells count="2">
    <mergeCell ref="A29:G30"/>
    <mergeCell ref="A1:G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9"/>
  <sheetViews>
    <sheetView tabSelected="1" zoomScaleNormal="100" workbookViewId="0">
      <selection activeCell="G14" sqref="G14"/>
    </sheetView>
  </sheetViews>
  <sheetFormatPr baseColWidth="10" defaultColWidth="8.7109375" defaultRowHeight="15" x14ac:dyDescent="0.25"/>
  <cols>
    <col min="1" max="1" width="60" customWidth="1"/>
    <col min="3" max="3" width="18" customWidth="1"/>
  </cols>
  <sheetData>
    <row r="1" spans="1:4" ht="44.25" customHeight="1" x14ac:dyDescent="0.25">
      <c r="A1" s="3" t="s">
        <v>85</v>
      </c>
      <c r="B1" s="3"/>
      <c r="C1" s="3"/>
    </row>
    <row r="2" spans="1:4" x14ac:dyDescent="0.25">
      <c r="A2" s="7"/>
      <c r="B2" s="7"/>
      <c r="C2" s="7"/>
    </row>
    <row r="3" spans="1:4" x14ac:dyDescent="0.25">
      <c r="A3" s="6" t="s">
        <v>86</v>
      </c>
      <c r="B3" s="5"/>
      <c r="C3" s="5"/>
      <c r="D3" s="2"/>
    </row>
    <row r="4" spans="1:4" x14ac:dyDescent="0.25">
      <c r="A4" s="5"/>
      <c r="B4" s="5"/>
      <c r="C4" s="5"/>
      <c r="D4" s="2"/>
    </row>
    <row r="5" spans="1:4" ht="15.75" x14ac:dyDescent="0.25">
      <c r="A5" s="18" t="s">
        <v>87</v>
      </c>
      <c r="B5" s="9"/>
      <c r="C5" s="9"/>
      <c r="D5" s="9"/>
    </row>
    <row r="6" spans="1:4" x14ac:dyDescent="0.25">
      <c r="A6" s="9" t="s">
        <v>88</v>
      </c>
      <c r="B6" s="9"/>
      <c r="C6" s="66">
        <f>'Quick Check'!E13</f>
        <v>0.77819361277445098</v>
      </c>
      <c r="D6" s="9"/>
    </row>
    <row r="7" spans="1:4" x14ac:dyDescent="0.25">
      <c r="A7" s="9" t="s">
        <v>89</v>
      </c>
      <c r="B7" s="9"/>
      <c r="C7" s="67">
        <f>'Quick Check'!E14</f>
        <v>4158.6666666666661</v>
      </c>
      <c r="D7" s="9"/>
    </row>
    <row r="8" spans="1:4" x14ac:dyDescent="0.25">
      <c r="A8" s="9"/>
      <c r="B8" s="9"/>
      <c r="C8" s="9"/>
      <c r="D8" s="9"/>
    </row>
    <row r="9" spans="1:4" ht="15.75" x14ac:dyDescent="0.25">
      <c r="A9" s="18" t="s">
        <v>90</v>
      </c>
      <c r="B9" s="9"/>
      <c r="C9" s="9"/>
      <c r="D9" s="9"/>
    </row>
    <row r="10" spans="1:4" ht="24.75" customHeight="1" x14ac:dyDescent="0.25">
      <c r="A10" s="24" t="str">
        <f>IF('Quick Check'!E13&lt;0.3,"🔴 KRITISCH - Sofortmaßnahmen erforderlich",IF('Quick Check'!E13&lt;0.5,"🟡 OPTIMIERUNGSPOTENZIAL vorhanden","✅ PROFITABEL - Skalieren Sie dieses Modell"))</f>
        <v>✅ PROFITABEL - Skalieren Sie dieses Modell</v>
      </c>
      <c r="B10" s="24"/>
      <c r="C10" s="24"/>
      <c r="D10" s="24"/>
    </row>
    <row r="11" spans="1:4" x14ac:dyDescent="0.25">
      <c r="A11" s="8"/>
      <c r="B11" s="8"/>
      <c r="C11" s="8"/>
      <c r="D11" s="8"/>
    </row>
    <row r="12" spans="1:4" x14ac:dyDescent="0.25">
      <c r="A12" s="8"/>
      <c r="B12" s="8"/>
      <c r="C12" s="8"/>
      <c r="D12" s="8"/>
    </row>
    <row r="13" spans="1:4" x14ac:dyDescent="0.25">
      <c r="A13" s="68" t="s">
        <v>91</v>
      </c>
      <c r="B13" s="8"/>
      <c r="C13" s="8"/>
      <c r="D13" s="8"/>
    </row>
    <row r="14" spans="1:4" x14ac:dyDescent="0.25">
      <c r="A14" s="19" t="s">
        <v>92</v>
      </c>
      <c r="B14" s="8"/>
      <c r="C14" s="8"/>
      <c r="D14" s="8"/>
    </row>
    <row r="15" spans="1:4" x14ac:dyDescent="0.25">
      <c r="A15" s="19" t="s">
        <v>93</v>
      </c>
      <c r="B15" s="8"/>
      <c r="C15" s="8"/>
      <c r="D15" s="8"/>
    </row>
    <row r="16" spans="1:4" x14ac:dyDescent="0.25">
      <c r="A16" s="19" t="s">
        <v>94</v>
      </c>
      <c r="B16" s="8"/>
      <c r="C16" s="8"/>
      <c r="D16" s="8"/>
    </row>
    <row r="17" spans="1:4" x14ac:dyDescent="0.25">
      <c r="A17" s="19" t="s">
        <v>95</v>
      </c>
      <c r="B17" s="8"/>
      <c r="C17" s="8"/>
      <c r="D17" s="8"/>
    </row>
    <row r="18" spans="1:4" x14ac:dyDescent="0.25">
      <c r="A18" s="19" t="s">
        <v>96</v>
      </c>
      <c r="B18" s="8"/>
      <c r="C18" s="8"/>
      <c r="D18" s="8"/>
    </row>
    <row r="19" spans="1:4" x14ac:dyDescent="0.25">
      <c r="A19" s="8"/>
      <c r="B19" s="8"/>
      <c r="C19" s="8"/>
      <c r="D19" s="8"/>
    </row>
    <row r="20" spans="1:4" x14ac:dyDescent="0.25">
      <c r="A20" s="69" t="s">
        <v>97</v>
      </c>
      <c r="B20" s="8"/>
      <c r="C20" s="8"/>
      <c r="D20" s="8"/>
    </row>
    <row r="21" spans="1:4" x14ac:dyDescent="0.25">
      <c r="A21" s="19" t="s">
        <v>98</v>
      </c>
      <c r="B21" s="8"/>
      <c r="C21" s="8"/>
      <c r="D21" s="8"/>
    </row>
    <row r="22" spans="1:4" x14ac:dyDescent="0.25">
      <c r="A22" s="19" t="s">
        <v>99</v>
      </c>
      <c r="B22" s="8"/>
      <c r="C22" s="8"/>
      <c r="D22" s="8"/>
    </row>
    <row r="23" spans="1:4" x14ac:dyDescent="0.25">
      <c r="A23" s="19" t="s">
        <v>100</v>
      </c>
      <c r="B23" s="8"/>
      <c r="C23" s="8"/>
      <c r="D23" s="8"/>
    </row>
    <row r="24" spans="1:4" x14ac:dyDescent="0.25">
      <c r="A24" s="19" t="s">
        <v>101</v>
      </c>
      <c r="B24" s="8"/>
      <c r="C24" s="8"/>
      <c r="D24" s="8"/>
    </row>
    <row r="25" spans="1:4" x14ac:dyDescent="0.25">
      <c r="A25" s="19" t="s">
        <v>102</v>
      </c>
      <c r="B25" s="8"/>
      <c r="C25" s="8"/>
      <c r="D25" s="8"/>
    </row>
    <row r="26" spans="1:4" x14ac:dyDescent="0.25">
      <c r="A26" s="8"/>
      <c r="B26" s="8"/>
      <c r="C26" s="8"/>
      <c r="D26" s="8"/>
    </row>
    <row r="27" spans="1:4" x14ac:dyDescent="0.25">
      <c r="A27" s="70" t="s">
        <v>103</v>
      </c>
      <c r="B27" s="8"/>
      <c r="C27" s="8"/>
      <c r="D27" s="8"/>
    </row>
    <row r="28" spans="1:4" x14ac:dyDescent="0.25">
      <c r="A28" s="19" t="s">
        <v>104</v>
      </c>
      <c r="B28" s="8"/>
      <c r="C28" s="8"/>
      <c r="D28" s="8"/>
    </row>
    <row r="29" spans="1:4" x14ac:dyDescent="0.25">
      <c r="A29" s="19" t="s">
        <v>105</v>
      </c>
      <c r="B29" s="8"/>
      <c r="C29" s="8"/>
      <c r="D29" s="8"/>
    </row>
    <row r="30" spans="1:4" x14ac:dyDescent="0.25">
      <c r="A30" s="19" t="s">
        <v>106</v>
      </c>
      <c r="B30" s="8"/>
      <c r="C30" s="8"/>
      <c r="D30" s="8"/>
    </row>
    <row r="31" spans="1:4" x14ac:dyDescent="0.25">
      <c r="A31" s="19" t="s">
        <v>107</v>
      </c>
      <c r="B31" s="8"/>
      <c r="C31" s="8"/>
      <c r="D31" s="8"/>
    </row>
    <row r="32" spans="1:4" x14ac:dyDescent="0.25">
      <c r="A32" s="19" t="s">
        <v>108</v>
      </c>
      <c r="B32" s="8"/>
      <c r="C32" s="8"/>
      <c r="D32" s="8"/>
    </row>
    <row r="33" spans="1:4" x14ac:dyDescent="0.25">
      <c r="A33" s="8"/>
      <c r="B33" s="8"/>
      <c r="C33" s="8"/>
      <c r="D33" s="8"/>
    </row>
    <row r="34" spans="1:4" x14ac:dyDescent="0.25">
      <c r="A34" s="8"/>
      <c r="B34" s="8"/>
      <c r="C34" s="8"/>
      <c r="D34" s="8"/>
    </row>
    <row r="35" spans="1:4" ht="15.75" x14ac:dyDescent="0.25">
      <c r="A35" s="71" t="s">
        <v>109</v>
      </c>
      <c r="B35" s="8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19" t="s">
        <v>110</v>
      </c>
      <c r="B37" s="8"/>
      <c r="C37" s="8"/>
      <c r="D37" s="8"/>
    </row>
    <row r="38" spans="1:4" ht="15.75" x14ac:dyDescent="0.25">
      <c r="A38" s="9" t="s">
        <v>111</v>
      </c>
      <c r="B38" s="8"/>
      <c r="C38" s="44">
        <f>'Quick Check'!E12/0.5</f>
        <v>2370.666666666667</v>
      </c>
      <c r="D38" s="8"/>
    </row>
    <row r="39" spans="1:4" x14ac:dyDescent="0.25">
      <c r="A39" s="9" t="s">
        <v>112</v>
      </c>
      <c r="B39" s="8"/>
      <c r="C39" s="72">
        <f>'Quick Check'!E8</f>
        <v>5344</v>
      </c>
      <c r="D39" s="8"/>
    </row>
    <row r="40" spans="1:4" x14ac:dyDescent="0.25">
      <c r="A40" s="9" t="s">
        <v>113</v>
      </c>
      <c r="B40" s="8"/>
      <c r="C40" s="73">
        <f>C38-C39</f>
        <v>-2973.333333333333</v>
      </c>
      <c r="D40" s="8"/>
    </row>
    <row r="41" spans="1:4" x14ac:dyDescent="0.25">
      <c r="A41" s="2"/>
    </row>
    <row r="42" spans="1:4" x14ac:dyDescent="0.25">
      <c r="A42" s="2"/>
    </row>
    <row r="43" spans="1:4" x14ac:dyDescent="0.25">
      <c r="A43" s="5"/>
      <c r="B43" s="7"/>
      <c r="C43" s="7"/>
    </row>
    <row r="44" spans="1:4" x14ac:dyDescent="0.25">
      <c r="A44" s="5"/>
      <c r="B44" s="7"/>
      <c r="C44" s="7"/>
    </row>
    <row r="45" spans="1:4" x14ac:dyDescent="0.25">
      <c r="A45" s="6" t="s">
        <v>114</v>
      </c>
      <c r="B45" s="7"/>
      <c r="C45" s="7"/>
    </row>
    <row r="46" spans="1:4" x14ac:dyDescent="0.25">
      <c r="A46" s="7"/>
      <c r="B46" s="7"/>
      <c r="C46" s="7"/>
    </row>
    <row r="47" spans="1:4" x14ac:dyDescent="0.25">
      <c r="A47" s="7"/>
      <c r="B47" s="7"/>
      <c r="C47" s="7"/>
    </row>
    <row r="48" spans="1:4" x14ac:dyDescent="0.25">
      <c r="A48" s="4" t="s">
        <v>22</v>
      </c>
      <c r="B48" s="4"/>
      <c r="C48" s="4"/>
    </row>
    <row r="49" spans="1:3" x14ac:dyDescent="0.25">
      <c r="A49" s="4"/>
      <c r="B49" s="4"/>
      <c r="C49" s="4"/>
    </row>
  </sheetData>
  <sheetProtection sheet="1" objects="1" scenarios="1"/>
  <mergeCells count="3">
    <mergeCell ref="A10:D10"/>
    <mergeCell ref="A48:C49"/>
    <mergeCell ref="A1:C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Quick Check</vt:lpstr>
      <vt:lpstr>Detaillierte Kalkulation</vt:lpstr>
      <vt:lpstr>Portfolio-Analyse</vt:lpstr>
      <vt:lpstr>Handlungsempfehlungen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Eva Wohlmann</cp:lastModifiedBy>
  <cp:revision>0</cp:revision>
  <dcterms:created xsi:type="dcterms:W3CDTF">2026-02-09T09:28:48Z</dcterms:created>
  <dcterms:modified xsi:type="dcterms:W3CDTF">2026-02-11T21:18:01Z</dcterms:modified>
  <dc:language>en-US</dc:language>
</cp:coreProperties>
</file>